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<sst xmlns="http://schemas.openxmlformats.org/spreadsheetml/2006/main" count="90" uniqueCount="83">
  <si>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MSOE</t>
  </si>
  <si>
    <t>Mitra</t>
  </si>
  <si>
    <t>Misc</t>
  </si>
  <si>
    <t>Tax Lim</t>
  </si>
  <si>
    <t>~MSOE</t>
  </si>
  <si>
    <t>MSOE deduct</t>
  </si>
  <si>
    <t>Fed rate</t>
  </si>
  <si>
    <t>SS rate</t>
  </si>
  <si>
    <t>Med rate</t>
  </si>
  <si>
    <t>WI rate</t>
  </si>
  <si>
    <t>Consulting</t>
  </si>
  <si>
    <t>Cnslt Pay</t>
  </si>
  <si>
    <t>Add SS</t>
  </si>
  <si>
    <t>Add Med</t>
  </si>
  <si>
    <t>Add Fed</t>
  </si>
  <si>
    <t>Add WI</t>
  </si>
  <si>
    <t>Ttl Tax</t>
  </si>
  <si>
    <t>Short cap</t>
  </si>
  <si>
    <t>Hours</t>
  </si>
  <si>
    <t>Overtime</t>
  </si>
  <si>
    <t>Base00</t>
  </si>
  <si>
    <t>Base01</t>
  </si>
  <si>
    <t>Wnt99</t>
  </si>
  <si>
    <t>Spr00</t>
  </si>
  <si>
    <t>Fll00</t>
  </si>
  <si>
    <t>SumPrj</t>
  </si>
  <si>
    <t>Takehome</t>
  </si>
  <si>
    <t>Other</t>
  </si>
  <si>
    <t>Total:</t>
  </si>
  <si>
    <t>Iviewit.com</t>
  </si>
  <si>
    <t>Hourly rate</t>
  </si>
  <si>
    <t>CS321</t>
  </si>
  <si>
    <t>CS150</t>
  </si>
  <si>
    <t>CS285</t>
  </si>
  <si>
    <t>CS182</t>
  </si>
  <si>
    <t>CS183</t>
  </si>
  <si>
    <t>CS250</t>
  </si>
  <si>
    <t>CS280</t>
  </si>
  <si>
    <t>CS286</t>
  </si>
  <si>
    <t>CS381</t>
  </si>
  <si>
    <t>CS4802</t>
  </si>
  <si>
    <t>Courses</t>
  </si>
  <si>
    <t>#</t>
  </si>
  <si>
    <t>Book review</t>
  </si>
  <si>
    <t>Mnthly Base for 2000</t>
  </si>
  <si>
    <t>Mnthly Base for 2001</t>
  </si>
  <si>
    <t>Key:</t>
  </si>
  <si>
    <t>J2: base monthly pay for 1999-2000 school year</t>
  </si>
  <si>
    <t>J4: base monthly pay for 2000-2001 school year</t>
  </si>
  <si>
    <t>BASICS</t>
  </si>
  <si>
    <t>MORE ADVANCED</t>
  </si>
  <si>
    <t>B4-B6 are based on the evaluated workload amounts entered in C4-C6.  The workload</t>
  </si>
  <si>
    <t xml:space="preserve">    evaluated in C6 is calculated using the entries in J11-L20.  The total is calculated as</t>
  </si>
  <si>
    <t xml:space="preserve">    the total is the number of hours for CS150, CS285, and CS321 (calculated in L11,</t>
  </si>
  <si>
    <t xml:space="preserve">    L16, and L18) and 4 hours for student advising, 1 hour for dept mtng, and 2 hours for</t>
  </si>
  <si>
    <t>B7: Pay for summer project work (based on hourly rate (J6) and number of hours (C6))</t>
  </si>
  <si>
    <t xml:space="preserve">    being vice-chair of the fac. senate</t>
  </si>
  <si>
    <t>B8: Pay for an directed study</t>
  </si>
  <si>
    <t>DirStudy</t>
  </si>
  <si>
    <t>B2: Base pay amount for 1999-2000 school year that falls in 2000</t>
  </si>
  <si>
    <t>B3: Base pay amount for 2000-2001 school year that falls in 2000</t>
  </si>
  <si>
    <t>B4: Overtime pay for the portion of Winter1999-2000 quarter that falls in 2000</t>
  </si>
  <si>
    <t>B5: Overtime pay for the Spring2000 quarter</t>
  </si>
  <si>
    <t>B6: Overtime pay for the portion of Fall2000-2001 quarter that falls in 2000</t>
  </si>
  <si>
    <t>E1-F9: Pay for consulting projects ($ may appear larger than reality)</t>
  </si>
  <si>
    <t>B9: Total MSOE compensation for 2000 ($ may appear smaller than reality)</t>
  </si>
  <si>
    <t>H1-I9: Pay for misc. services like book reviews</t>
  </si>
  <si>
    <t>Charities</t>
  </si>
  <si>
    <t>J10-L20: Evaluated loads for the courses I have taught.  These loads depend on the</t>
  </si>
  <si>
    <t xml:space="preserve">    number of students (hence column K) and may be used in C4-C6</t>
  </si>
  <si>
    <t>A11-I19: Associated tax information.  This is used mainly to get an estimate of how</t>
  </si>
  <si>
    <t xml:space="preserve">    much additional $ I should have withheld from my Dec. paycheck to avoid paying</t>
  </si>
  <si>
    <t xml:space="preserve">    a penalty for insufficient withholdings without having to do the "estimated tax"</t>
  </si>
  <si>
    <t xml:space="preserve">    income and B12 is a wild guess.</t>
  </si>
  <si>
    <t xml:space="preserve">    quarterly payments (for my consulting income).  It should be noted that these</t>
  </si>
  <si>
    <t xml:space="preserve">    are estimates.  In particular, the tax rate is messed up for the first part of my</t>
  </si>
  <si>
    <t>J6: Calculated hourly pay rate that can be used for calculating summer project pay</t>
  </si>
  <si>
    <t>Pay</t>
  </si>
  <si>
    <t>Additionally, it may be worth noting that, at least in EECS, overload hours were rounded</t>
  </si>
  <si>
    <t xml:space="preserve">    to two decimal places as recently as last year, but as of this Fall, they appear to be</t>
  </si>
  <si>
    <t xml:space="preserve">    rounded to one decimal place.  This means that the pay calculated in B6 is slightly</t>
  </si>
  <si>
    <t xml:space="preserve">    greater than what I actually see in my paycheck becaue of the additional 0.024 hours.</t>
  </si>
  <si>
    <t>B19: enter quarter load and see your total overtime pay for the quarter in B20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</si>
</sst>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4" fontId="0" fillId="2" borderId="0" xfId="17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9.7109375" style="0" customWidth="1"/>
    <col min="4" max="4" width="2.57421875" style="0" customWidth="1"/>
    <col min="5" max="5" width="9.421875" style="0" customWidth="1"/>
    <col min="6" max="6" width="10.28125" style="0" customWidth="1"/>
    <col min="7" max="7" width="3.140625" style="0" customWidth="1"/>
    <col min="8" max="8" width="10.28125" style="0" customWidth="1"/>
    <col min="9" max="9" width="10.00390625" style="0" customWidth="1"/>
    <col min="10" max="10" width="10.28125" style="0" customWidth="1"/>
    <col min="11" max="11" width="3.421875" style="0" customWidth="1"/>
    <col min="12" max="12" width="6.28125" style="0" customWidth="1"/>
    <col min="13" max="13" width="11.140625" style="0" customWidth="1"/>
  </cols>
  <sheetData>
    <row r="1" spans="1:10" ht="12.75">
      <c r="A1" s="13" t="s">
        <v>0</v>
      </c>
      <c r="B1" s="13" t="s">
        <v>77</v>
      </c>
      <c r="C1" t="s">
        <v>18</v>
      </c>
      <c r="E1" s="5" t="s">
        <v>10</v>
      </c>
      <c r="F1" s="5"/>
      <c r="H1" s="5" t="s">
        <v>2</v>
      </c>
      <c r="I1" s="5"/>
      <c r="J1" t="s">
        <v>44</v>
      </c>
    </row>
    <row r="2" spans="1:10" ht="12.75">
      <c r="A2" s="6" t="s">
        <v>20</v>
      </c>
      <c r="B2" s="14">
        <f>J2*(11/12)*6</f>
        <v>5500</v>
      </c>
      <c r="C2" s="14"/>
      <c r="D2" s="20"/>
      <c r="E2" s="19" t="s">
        <v>1</v>
      </c>
      <c r="F2" s="7">
        <v>50000</v>
      </c>
      <c r="H2" s="6" t="s">
        <v>43</v>
      </c>
      <c r="I2" s="7">
        <v>25</v>
      </c>
      <c r="J2" s="4">
        <v>1000</v>
      </c>
    </row>
    <row r="3" spans="1:12" ht="12.75">
      <c r="A3" s="8" t="s">
        <v>21</v>
      </c>
      <c r="B3" s="15">
        <f>J4*(7/6)*3</f>
        <v>3570</v>
      </c>
      <c r="C3" s="9"/>
      <c r="D3" s="15"/>
      <c r="E3" s="8" t="s">
        <v>29</v>
      </c>
      <c r="F3" s="9">
        <v>20000</v>
      </c>
      <c r="H3" s="8"/>
      <c r="I3" s="9"/>
      <c r="J3" t="s">
        <v>45</v>
      </c>
      <c r="L3" s="1"/>
    </row>
    <row r="4" spans="1:12" ht="12.75">
      <c r="A4" s="8" t="s">
        <v>22</v>
      </c>
      <c r="B4" s="15">
        <f>MAX(0,((C4-43)/43)*(3*J2)*(12/13))</f>
        <v>553.846153846154</v>
      </c>
      <c r="C4" s="16">
        <v>51.6</v>
      </c>
      <c r="D4" s="13"/>
      <c r="E4" s="8" t="s">
        <v>29</v>
      </c>
      <c r="F4" s="9">
        <v>10000</v>
      </c>
      <c r="H4" s="8"/>
      <c r="I4" s="9"/>
      <c r="J4" s="4">
        <v>1020</v>
      </c>
      <c r="L4" s="1"/>
    </row>
    <row r="5" spans="1:12" ht="12.75">
      <c r="A5" s="8" t="s">
        <v>23</v>
      </c>
      <c r="B5" s="15">
        <f>MAX(0,((C5-43)/43)*(3*J2)*(12/13))</f>
        <v>477.85330948121657</v>
      </c>
      <c r="C5" s="16">
        <v>50.42</v>
      </c>
      <c r="D5" s="13"/>
      <c r="E5" s="8" t="s">
        <v>29</v>
      </c>
      <c r="F5" s="9">
        <v>5000</v>
      </c>
      <c r="H5" s="8"/>
      <c r="I5" s="9"/>
      <c r="J5" t="s">
        <v>30</v>
      </c>
      <c r="L5" s="1"/>
    </row>
    <row r="6" spans="1:12" ht="12.75">
      <c r="A6" s="8" t="s">
        <v>24</v>
      </c>
      <c r="B6" s="15">
        <f>MAX(0,((C6-43)/43)*(3*J4)*(12/13))</f>
        <v>697.877066189624</v>
      </c>
      <c r="C6" s="16">
        <f>L11+L16+L18+4+1+2</f>
        <v>53.623999999999995</v>
      </c>
      <c r="D6" s="13"/>
      <c r="E6" s="12"/>
      <c r="F6" s="9"/>
      <c r="H6" s="8"/>
      <c r="I6" s="9"/>
      <c r="J6" s="1">
        <f>J2/173</f>
        <v>5.780346820809249</v>
      </c>
      <c r="L6" s="1"/>
    </row>
    <row r="7" spans="1:12" ht="12.75">
      <c r="A7" s="8" t="s">
        <v>25</v>
      </c>
      <c r="B7" s="15">
        <f>C7*J6</f>
        <v>578.0346820809249</v>
      </c>
      <c r="C7" s="16">
        <v>100</v>
      </c>
      <c r="D7" s="13"/>
      <c r="E7" s="8"/>
      <c r="F7" s="9"/>
      <c r="H7" s="8"/>
      <c r="I7" s="9"/>
      <c r="L7" s="1"/>
    </row>
    <row r="8" spans="1:12" ht="12.75">
      <c r="A8" s="8" t="s">
        <v>58</v>
      </c>
      <c r="B8" s="15">
        <v>1680</v>
      </c>
      <c r="C8" s="16"/>
      <c r="D8" s="13"/>
      <c r="E8" s="8"/>
      <c r="F8" s="9"/>
      <c r="H8" s="8"/>
      <c r="I8" s="9"/>
      <c r="L8" s="1"/>
    </row>
    <row r="9" spans="1:13" ht="12.75">
      <c r="A9" s="10"/>
      <c r="B9" s="17">
        <f>SUM(B2:B8)</f>
        <v>13057.61121159792</v>
      </c>
      <c r="C9" s="18"/>
      <c r="D9" s="13"/>
      <c r="E9" s="10"/>
      <c r="F9" s="11">
        <f>SUM(F2:F8)</f>
        <v>85000</v>
      </c>
      <c r="H9" s="10"/>
      <c r="I9" s="11">
        <f>SUM(I2:I8)</f>
        <v>25</v>
      </c>
      <c r="L9" s="1"/>
      <c r="M9" s="1"/>
    </row>
    <row r="10" spans="2:12" ht="12.75">
      <c r="B10" s="1"/>
      <c r="D10" s="13"/>
      <c r="F10" s="1"/>
      <c r="J10" s="3" t="s">
        <v>41</v>
      </c>
      <c r="K10" s="3" t="s">
        <v>42</v>
      </c>
      <c r="L10" s="3" t="s">
        <v>18</v>
      </c>
    </row>
    <row r="11" spans="1:13" ht="12.75">
      <c r="A11" t="s">
        <v>4</v>
      </c>
      <c r="B11" s="1">
        <f>SUM(B2:B8)-B12</f>
        <v>11057.61121159792</v>
      </c>
      <c r="E11" t="s">
        <v>10</v>
      </c>
      <c r="F11" s="1">
        <f>F9+I9+L9</f>
        <v>85025</v>
      </c>
      <c r="H11" t="s">
        <v>28</v>
      </c>
      <c r="I11" s="1">
        <f>B9+F9+I9</f>
        <v>98082.61121159792</v>
      </c>
      <c r="J11" s="2" t="s">
        <v>32</v>
      </c>
      <c r="K11">
        <v>27</v>
      </c>
      <c r="L11">
        <f>6+4+0.283*K11</f>
        <v>17.641</v>
      </c>
      <c r="M11" s="1"/>
    </row>
    <row r="12" spans="1:12" ht="12.75">
      <c r="A12" t="s">
        <v>5</v>
      </c>
      <c r="B12" s="1">
        <v>2000</v>
      </c>
      <c r="E12" t="s">
        <v>11</v>
      </c>
      <c r="F12" s="1">
        <f>F11*0.9235</f>
        <v>78520.5875</v>
      </c>
      <c r="H12" t="s">
        <v>26</v>
      </c>
      <c r="I12" s="1"/>
      <c r="J12" s="2" t="s">
        <v>34</v>
      </c>
      <c r="K12">
        <v>0</v>
      </c>
      <c r="L12">
        <f>6+6+0.283*K12</f>
        <v>12</v>
      </c>
    </row>
    <row r="13" spans="1:12" ht="12.75">
      <c r="A13" t="s">
        <v>3</v>
      </c>
      <c r="B13" s="1">
        <v>76200</v>
      </c>
      <c r="E13" t="s">
        <v>17</v>
      </c>
      <c r="F13" s="1">
        <f>MAX(0,B13-B11)</f>
        <v>65142.38878840208</v>
      </c>
      <c r="H13" t="s">
        <v>0</v>
      </c>
      <c r="I13" s="1">
        <f>B11*(1-(B14+B15/2+B16+B17+0.1))</f>
        <v>5086.501157335043</v>
      </c>
      <c r="J13" s="2" t="s">
        <v>35</v>
      </c>
      <c r="K13">
        <v>0</v>
      </c>
      <c r="L13">
        <f>4+6+0.283*K13</f>
        <v>10</v>
      </c>
    </row>
    <row r="14" spans="1:13" ht="12.75">
      <c r="A14" t="s">
        <v>6</v>
      </c>
      <c r="B14">
        <v>0.28</v>
      </c>
      <c r="E14" t="s">
        <v>12</v>
      </c>
      <c r="F14" s="1">
        <f>B15*F13</f>
        <v>8077.656209761858</v>
      </c>
      <c r="H14" t="s">
        <v>27</v>
      </c>
      <c r="I14" s="1">
        <f>F11-(F18+F19+F4)</f>
        <v>30173.612723841587</v>
      </c>
      <c r="J14" s="2" t="s">
        <v>36</v>
      </c>
      <c r="K14">
        <v>0</v>
      </c>
      <c r="L14">
        <f>6+4+0.283*K14</f>
        <v>10</v>
      </c>
      <c r="M14" s="1"/>
    </row>
    <row r="15" spans="1:13" ht="12.75">
      <c r="A15" t="s">
        <v>7</v>
      </c>
      <c r="B15">
        <v>0.124</v>
      </c>
      <c r="E15" t="s">
        <v>13</v>
      </c>
      <c r="F15" s="1">
        <f>B16*F12</f>
        <v>2277.0970375</v>
      </c>
      <c r="H15" t="s">
        <v>28</v>
      </c>
      <c r="I15" s="1">
        <f>I13+I14</f>
        <v>35260.11388117663</v>
      </c>
      <c r="J15" s="2" t="s">
        <v>37</v>
      </c>
      <c r="K15">
        <v>0</v>
      </c>
      <c r="L15">
        <f>3+4+0.283*K15</f>
        <v>7</v>
      </c>
      <c r="M15" s="1"/>
    </row>
    <row r="16" spans="1:13" ht="12.75">
      <c r="A16" t="s">
        <v>8</v>
      </c>
      <c r="B16">
        <v>0.029</v>
      </c>
      <c r="E16" t="s">
        <v>14</v>
      </c>
      <c r="F16" s="1">
        <f>B14*(F12-(F14/2))</f>
        <v>20854.89263063334</v>
      </c>
      <c r="J16" s="2" t="s">
        <v>33</v>
      </c>
      <c r="K16">
        <v>19</v>
      </c>
      <c r="L16">
        <f>3+4+0.283*K16</f>
        <v>12.376999999999999</v>
      </c>
      <c r="M16" s="1"/>
    </row>
    <row r="17" spans="1:13" ht="12.75">
      <c r="A17" t="s">
        <v>9</v>
      </c>
      <c r="B17">
        <v>0.069</v>
      </c>
      <c r="E17" t="s">
        <v>15</v>
      </c>
      <c r="F17" s="1">
        <f>B17*(F12-(F14/2))</f>
        <v>5139.241398263216</v>
      </c>
      <c r="J17" s="2" t="s">
        <v>38</v>
      </c>
      <c r="K17">
        <v>0</v>
      </c>
      <c r="L17">
        <f>3+4+0.283*K17</f>
        <v>7</v>
      </c>
      <c r="M17" s="1"/>
    </row>
    <row r="18" spans="5:12" ht="12.75">
      <c r="E18" t="s">
        <v>16</v>
      </c>
      <c r="F18" s="1">
        <f>F14+F15+F16+F17</f>
        <v>36348.88727615841</v>
      </c>
      <c r="J18" s="2" t="s">
        <v>31</v>
      </c>
      <c r="K18">
        <v>18</v>
      </c>
      <c r="L18">
        <f>4+6+0.367*K18</f>
        <v>16.606</v>
      </c>
    </row>
    <row r="19" spans="1:12" ht="12.75">
      <c r="A19" s="21" t="s">
        <v>18</v>
      </c>
      <c r="B19" s="21">
        <v>48.7</v>
      </c>
      <c r="E19" t="s">
        <v>67</v>
      </c>
      <c r="F19" s="1">
        <f>F11*0.1</f>
        <v>8502.5</v>
      </c>
      <c r="J19" s="2" t="s">
        <v>39</v>
      </c>
      <c r="K19">
        <v>0</v>
      </c>
      <c r="L19">
        <f>4+6+0.367*K19</f>
        <v>10</v>
      </c>
    </row>
    <row r="20" spans="1:13" ht="12.75">
      <c r="A20" s="21" t="s">
        <v>19</v>
      </c>
      <c r="B20" s="22">
        <f>(IF(B19-43&lt;4,0,B19-43)/43)*(3*J4)*(12/13)</f>
        <v>374.4257602862257</v>
      </c>
      <c r="F20" s="1"/>
      <c r="J20" s="2" t="s">
        <v>40</v>
      </c>
      <c r="K20">
        <v>0</v>
      </c>
      <c r="L20">
        <f>6+4+0.283*K20</f>
        <v>10</v>
      </c>
      <c r="M20" s="1"/>
    </row>
    <row r="21" spans="1:8" ht="12.75">
      <c r="A21" s="24" t="s">
        <v>46</v>
      </c>
      <c r="B21" s="5"/>
      <c r="C21" s="5"/>
      <c r="D21" s="5"/>
      <c r="E21" s="5"/>
      <c r="F21" s="5"/>
      <c r="G21" s="5"/>
      <c r="H21" s="5"/>
    </row>
    <row r="22" spans="1:8" ht="12.75">
      <c r="A22" s="5" t="s">
        <v>49</v>
      </c>
      <c r="B22" s="5"/>
      <c r="C22" s="5"/>
      <c r="D22" s="5"/>
      <c r="E22" s="5"/>
      <c r="F22" s="5"/>
      <c r="G22" s="5"/>
      <c r="H22" s="5"/>
    </row>
    <row r="23" ht="12.75">
      <c r="A23" t="s">
        <v>47</v>
      </c>
    </row>
    <row r="24" ht="12.75">
      <c r="A24" t="s">
        <v>48</v>
      </c>
    </row>
    <row r="25" ht="12.75">
      <c r="A25" t="s">
        <v>76</v>
      </c>
    </row>
    <row r="26" spans="1:8" ht="12.75">
      <c r="A26" s="5" t="s">
        <v>82</v>
      </c>
      <c r="B26" s="5"/>
      <c r="C26" s="5"/>
      <c r="D26" s="5"/>
      <c r="E26" s="5"/>
      <c r="F26" s="5"/>
      <c r="G26" s="5"/>
      <c r="H26" s="5"/>
    </row>
    <row r="27" spans="1:8" ht="12.75">
      <c r="A27" s="5" t="s">
        <v>50</v>
      </c>
      <c r="B27" s="5"/>
      <c r="C27" s="5"/>
      <c r="D27" s="5"/>
      <c r="E27" s="5"/>
      <c r="F27" s="5"/>
      <c r="G27" s="5"/>
      <c r="H27" s="5"/>
    </row>
    <row r="28" ht="12.75">
      <c r="A28" s="23" t="s">
        <v>59</v>
      </c>
    </row>
    <row r="29" ht="12.75">
      <c r="A29" s="23" t="s">
        <v>60</v>
      </c>
    </row>
    <row r="30" ht="12.75">
      <c r="A30" s="23" t="s">
        <v>61</v>
      </c>
    </row>
    <row r="31" ht="12.75">
      <c r="A31" s="23" t="s">
        <v>62</v>
      </c>
    </row>
    <row r="32" ht="12.75">
      <c r="A32" s="23" t="s">
        <v>63</v>
      </c>
    </row>
    <row r="33" ht="12.75">
      <c r="A33" s="23" t="s">
        <v>51</v>
      </c>
    </row>
    <row r="34" ht="12.75">
      <c r="A34" s="23" t="s">
        <v>52</v>
      </c>
    </row>
    <row r="35" ht="12.75">
      <c r="A35" s="23" t="s">
        <v>53</v>
      </c>
    </row>
    <row r="36" ht="12.75">
      <c r="A36" s="23" t="s">
        <v>54</v>
      </c>
    </row>
    <row r="37" ht="12.75">
      <c r="A37" s="23" t="s">
        <v>56</v>
      </c>
    </row>
    <row r="38" ht="12.75">
      <c r="A38" s="23" t="s">
        <v>55</v>
      </c>
    </row>
    <row r="39" ht="12.75">
      <c r="A39" s="23" t="s">
        <v>57</v>
      </c>
    </row>
    <row r="40" ht="12.75">
      <c r="A40" s="23" t="s">
        <v>65</v>
      </c>
    </row>
    <row r="41" ht="12.75">
      <c r="A41" s="23" t="s">
        <v>64</v>
      </c>
    </row>
    <row r="42" ht="12.75">
      <c r="A42" s="23" t="s">
        <v>66</v>
      </c>
    </row>
    <row r="43" ht="12.75">
      <c r="A43" s="23" t="s">
        <v>68</v>
      </c>
    </row>
    <row r="44" ht="12.75">
      <c r="A44" s="23" t="s">
        <v>69</v>
      </c>
    </row>
    <row r="45" ht="12.75">
      <c r="A45" s="23" t="s">
        <v>70</v>
      </c>
    </row>
    <row r="46" ht="12.75">
      <c r="A46" s="23" t="s">
        <v>71</v>
      </c>
    </row>
    <row r="47" ht="12.75">
      <c r="A47" s="23" t="s">
        <v>72</v>
      </c>
    </row>
    <row r="48" ht="12.75">
      <c r="A48" s="23" t="s">
        <v>74</v>
      </c>
    </row>
    <row r="49" ht="12.75">
      <c r="A49" s="23" t="s">
        <v>75</v>
      </c>
    </row>
    <row r="50" ht="12.75">
      <c r="A50" s="23" t="s">
        <v>73</v>
      </c>
    </row>
    <row r="51" ht="12.75">
      <c r="A51" s="23" t="s">
        <v>78</v>
      </c>
    </row>
    <row r="52" ht="12.75">
      <c r="A52" s="23" t="s">
        <v>79</v>
      </c>
    </row>
    <row r="53" ht="12.75">
      <c r="A53" s="23" t="s">
        <v>80</v>
      </c>
    </row>
    <row r="54" ht="12.75">
      <c r="A54" s="23" t="s">
        <v>81</v>
      </c>
    </row>
  </sheetData>
  <printOptions/>
  <pageMargins left="0.75" right="0.75" top="1" bottom="1" header="0.5" footer="0.5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Taylor</dc:creator>
  <cp:keywords/>
  <dc:description/>
  <cp:lastModifiedBy>Chris Taylor</cp:lastModifiedBy>
  <cp:lastPrinted>2000-10-30T14:16:35Z</cp:lastPrinted>
  <dcterms:created xsi:type="dcterms:W3CDTF">1999-08-10T18:26:52Z</dcterms:created>
  <dcterms:modified xsi:type="dcterms:W3CDTF">2004-08-30T15:58:09Z</dcterms:modified>
  <cp:category/>
  <cp:version/>
  <cp:contentType/>
  <cp:contentStatus/>
</cp:coreProperties>
</file>